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kelly/Mike K Files/Work Files/Markets/Pipe and Tube/ROI Costing Calculator/Energy Cost Savings/"/>
    </mc:Choice>
  </mc:AlternateContent>
  <xr:revisionPtr revIDLastSave="0" documentId="13_ncr:1_{CC8B105D-328E-FA40-B247-5CBA0A32565F}" xr6:coauthVersionLast="47" xr6:coauthVersionMax="47" xr10:uidLastSave="{00000000-0000-0000-0000-000000000000}"/>
  <bookViews>
    <workbookView xWindow="0" yWindow="880" windowWidth="41120" windowHeight="23920" xr2:uid="{6A956FD8-B3FB-2D4F-81DC-C002C52804BB}"/>
  </bookViews>
  <sheets>
    <sheet name="US Microwave and LED comparis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B37" i="1"/>
  <c r="B35" i="1"/>
  <c r="B34" i="1"/>
  <c r="E27" i="1"/>
  <c r="E26" i="1"/>
  <c r="E25" i="1"/>
  <c r="E21" i="1"/>
  <c r="B20" i="1"/>
  <c r="B19" i="1"/>
  <c r="E18" i="1"/>
  <c r="E20" i="1" s="1"/>
  <c r="B18" i="1"/>
  <c r="B17" i="1"/>
  <c r="E16" i="1"/>
  <c r="B16" i="1"/>
  <c r="E23" i="1" l="1"/>
  <c r="E28" i="1" s="1"/>
  <c r="E30" i="1" s="1"/>
  <c r="E45" i="1" s="1"/>
  <c r="B36" i="1"/>
  <c r="B23" i="1"/>
  <c r="B28" i="1" s="1"/>
  <c r="B30" i="1" s="1"/>
  <c r="B43" i="1" s="1"/>
  <c r="C60" i="1" l="1"/>
  <c r="C61" i="1"/>
  <c r="C62" i="1"/>
  <c r="B42" i="1" l="1"/>
  <c r="B45" i="1" s="1"/>
  <c r="B48" i="1" l="1"/>
  <c r="B49" i="1"/>
  <c r="B55" i="1" l="1"/>
  <c r="B54" i="1"/>
  <c r="B52" i="1"/>
  <c r="B53" i="1"/>
</calcChain>
</file>

<file path=xl/sharedStrings.xml><?xml version="1.0" encoding="utf-8"?>
<sst xmlns="http://schemas.openxmlformats.org/spreadsheetml/2006/main" count="63" uniqueCount="54">
  <si>
    <t>Outlined below is the spreadsheet for calculating your energy savings comparing Microwave UV Cure to LED UV Cure</t>
  </si>
  <si>
    <t>Instructions for use:</t>
  </si>
  <si>
    <t xml:space="preserve">1.  Enter your cost of electricity per kWh into Cell B23. </t>
  </si>
  <si>
    <t>Orange Highlighted</t>
  </si>
  <si>
    <t>2.  Enter operating hours per day (hrs) into Cell B26.</t>
  </si>
  <si>
    <t>Blue Highlighted</t>
  </si>
  <si>
    <t>3.  Enter operating days (total for year) into Cell B27</t>
  </si>
  <si>
    <t>Pink Highlighted</t>
  </si>
  <si>
    <t>Description</t>
  </si>
  <si>
    <t>Microwave</t>
  </si>
  <si>
    <t>LED</t>
  </si>
  <si>
    <t>Powering input/lamp (amp)</t>
  </si>
  <si>
    <t>Powing input/lamp (amp)</t>
  </si>
  <si>
    <t>Power input voltage (volts)</t>
  </si>
  <si>
    <t>Lamp power input per lamp (watts)</t>
  </si>
  <si>
    <t>Lamp cooling fan power per lamp (watts)</t>
  </si>
  <si>
    <t>Cooling requirement per lamp  (ton)</t>
  </si>
  <si>
    <t>Supply fan power per lamp (watts)</t>
  </si>
  <si>
    <t>Chiller input power (amps)</t>
  </si>
  <si>
    <t>Exhaust fan power per lamp (watts)</t>
  </si>
  <si>
    <t>Chiller input power (volts)</t>
  </si>
  <si>
    <t>Control panel fan power per lamp (watts)</t>
  </si>
  <si>
    <t>Chiller power input per lamp (watts)</t>
  </si>
  <si>
    <t>Total power (watts)</t>
  </si>
  <si>
    <t>Cost of Electricity per kWh</t>
  </si>
  <si>
    <t>Operating hours per day [hrs]</t>
  </si>
  <si>
    <t>Operating days (6 days a week - holidays)</t>
  </si>
  <si>
    <t>Daily Operating Cost</t>
  </si>
  <si>
    <t>Yearly Operting Cost - Per  Lamp</t>
  </si>
  <si>
    <t>Yearly Operating Cost - Per LED</t>
  </si>
  <si>
    <t>Yearly Operational Costs</t>
  </si>
  <si>
    <t>Work Day [hrs]</t>
  </si>
  <si>
    <t>Work Days Per Year [days]</t>
  </si>
  <si>
    <t>Hours per Work Year [hrs]</t>
  </si>
  <si>
    <t>Cost of Micro Bulb</t>
  </si>
  <si>
    <t>Cost of Microwave Reflector</t>
  </si>
  <si>
    <t>Time to Change Bulb &amp;/or Reflector (hr)</t>
  </si>
  <si>
    <t>Cost of Maintenance Labor per Hour</t>
  </si>
  <si>
    <t>Yearly cost of microwave bulb and reflector replacement</t>
  </si>
  <si>
    <t>Yearly cost to operate microwave lamp</t>
  </si>
  <si>
    <t>Total cost of microwave lamp</t>
  </si>
  <si>
    <t>Yearly cost to operate LED lamp</t>
  </si>
  <si>
    <t>Yearly LED savings per lamp</t>
  </si>
  <si>
    <t>% of cost to operate LED over microwave lamp</t>
  </si>
  <si>
    <t>8 Lamp UV System</t>
  </si>
  <si>
    <t>12 Lamp UV System</t>
  </si>
  <si>
    <t>16 Lamp UV System</t>
  </si>
  <si>
    <t>20 Lamp UV System</t>
  </si>
  <si>
    <t>UV Light Bulb / Consumable Life</t>
  </si>
  <si>
    <t>hrs</t>
  </si>
  <si>
    <t>years</t>
  </si>
  <si>
    <t>LED Life [hrs]</t>
  </si>
  <si>
    <t>Microwave Bulb Life [hrs]</t>
  </si>
  <si>
    <t>Reflector Life [hrs]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</si>
</sst>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&quot;$&quot;#,##0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3AFCF5"/>
        <bgColor indexed="64"/>
      </patternFill>
    </fill>
    <fill>
      <patternFill patternType="solid">
        <fgColor rgb="FFFF9A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AFF00"/>
        <bgColor indexed="64"/>
      </patternFill>
    </fill>
    <fill>
      <patternFill patternType="solid">
        <fgColor rgb="FF00FF1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/>
    <xf numFmtId="49" fontId="0" fillId="0" borderId="0" xfId="0" applyNumberFormat="1" applyAlignment="1">
      <alignment horizontal="left"/>
    </xf>
    <xf numFmtId="49" fontId="0" fillId="2" borderId="4" xfId="0" applyNumberFormat="1" applyFill="1" applyBorder="1"/>
    <xf numFmtId="49" fontId="0" fillId="0" borderId="0" xfId="0" applyNumberFormat="1"/>
    <xf numFmtId="49" fontId="0" fillId="3" borderId="4" xfId="0" applyNumberFormat="1" applyFill="1" applyBorder="1"/>
    <xf numFmtId="0" fontId="0" fillId="4" borderId="4" xfId="0" applyFill="1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5" borderId="8" xfId="1" applyNumberFormat="1" applyFont="1" applyFill="1" applyBorder="1"/>
    <xf numFmtId="164" fontId="0" fillId="0" borderId="8" xfId="1" applyNumberFormat="1" applyFont="1" applyBorder="1"/>
    <xf numFmtId="0" fontId="0" fillId="0" borderId="9" xfId="0" applyBorder="1"/>
    <xf numFmtId="164" fontId="0" fillId="5" borderId="10" xfId="1" applyNumberFormat="1" applyFont="1" applyFill="1" applyBorder="1"/>
    <xf numFmtId="164" fontId="0" fillId="6" borderId="0" xfId="1" applyNumberFormat="1" applyFont="1" applyFill="1"/>
    <xf numFmtId="0" fontId="0" fillId="6" borderId="0" xfId="0" applyFill="1"/>
    <xf numFmtId="0" fontId="0" fillId="6" borderId="9" xfId="0" applyFill="1" applyBorder="1"/>
    <xf numFmtId="164" fontId="0" fillId="6" borderId="10" xfId="1" applyNumberFormat="1" applyFont="1" applyFill="1" applyBorder="1"/>
    <xf numFmtId="0" fontId="3" fillId="0" borderId="1" xfId="0" applyFont="1" applyBorder="1"/>
    <xf numFmtId="164" fontId="3" fillId="7" borderId="4" xfId="1" applyNumberFormat="1" applyFont="1" applyFill="1" applyBorder="1"/>
    <xf numFmtId="1" fontId="0" fillId="6" borderId="0" xfId="0" applyNumberFormat="1" applyFill="1"/>
    <xf numFmtId="165" fontId="0" fillId="2" borderId="6" xfId="2" applyNumberFormat="1" applyFont="1" applyFill="1" applyBorder="1"/>
    <xf numFmtId="0" fontId="0" fillId="3" borderId="8" xfId="0" applyFill="1" applyBorder="1"/>
    <xf numFmtId="0" fontId="0" fillId="4" borderId="8" xfId="0" applyFill="1" applyBorder="1"/>
    <xf numFmtId="44" fontId="0" fillId="0" borderId="10" xfId="0" applyNumberFormat="1" applyBorder="1"/>
    <xf numFmtId="44" fontId="0" fillId="0" borderId="0" xfId="0" applyNumberFormat="1"/>
    <xf numFmtId="0" fontId="3" fillId="8" borderId="1" xfId="0" applyFont="1" applyFill="1" applyBorder="1"/>
    <xf numFmtId="44" fontId="3" fillId="8" borderId="4" xfId="0" applyNumberFormat="1" applyFont="1" applyFill="1" applyBorder="1"/>
    <xf numFmtId="0" fontId="3" fillId="9" borderId="1" xfId="0" applyFont="1" applyFill="1" applyBorder="1"/>
    <xf numFmtId="44" fontId="3" fillId="9" borderId="4" xfId="2" applyFont="1" applyFill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166" fontId="3" fillId="8" borderId="14" xfId="0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166" fontId="3" fillId="9" borderId="14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7" borderId="4" xfId="0" applyFont="1" applyFill="1" applyBorder="1"/>
    <xf numFmtId="167" fontId="0" fillId="0" borderId="6" xfId="0" applyNumberFormat="1" applyBorder="1"/>
    <xf numFmtId="167" fontId="0" fillId="0" borderId="8" xfId="0" applyNumberFormat="1" applyBorder="1"/>
    <xf numFmtId="167" fontId="0" fillId="0" borderId="10" xfId="0" applyNumberFormat="1" applyBorder="1"/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66" fontId="3" fillId="7" borderId="12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9" fontId="3" fillId="7" borderId="16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7C4EB-60CB-7340-AEC9-2470EFF3DFD8}">
  <dimension ref="A1:F66"/>
  <sheetViews>
    <sheetView tabSelected="1" topLeftCell="A4" zoomScale="201" zoomScaleNormal="201" workbookViewId="0">
      <selection activeCell="D51" sqref="D51"/>
    </sheetView>
  </sheetViews>
  <sheetFormatPr baseColWidth="10" defaultColWidth="8.83203125" defaultRowHeight="15" x14ac:dyDescent="0.2"/>
  <cols>
    <col min="1" max="1" width="38.1640625" customWidth="1"/>
    <col min="2" max="2" width="10.6640625" customWidth="1"/>
    <col min="3" max="3" width="9" customWidth="1"/>
    <col min="4" max="4" width="38.1640625" customWidth="1"/>
    <col min="5" max="5" width="10.1640625" bestFit="1" customWidth="1"/>
  </cols>
  <sheetData>
    <row r="1" spans="1:5" ht="16" thickBot="1" x14ac:dyDescent="0.25"/>
    <row r="2" spans="1:5" ht="17" thickBot="1" x14ac:dyDescent="0.25">
      <c r="A2" s="1" t="s">
        <v>0</v>
      </c>
      <c r="B2" s="2"/>
      <c r="C2" s="2"/>
      <c r="D2" s="2"/>
      <c r="E2" s="3"/>
    </row>
    <row r="3" spans="1:5" ht="16" thickBot="1" x14ac:dyDescent="0.25"/>
    <row r="4" spans="1:5" ht="16" thickBot="1" x14ac:dyDescent="0.25">
      <c r="A4" s="49" t="s">
        <v>1</v>
      </c>
    </row>
    <row r="5" spans="1:5" ht="16" thickBot="1" x14ac:dyDescent="0.25"/>
    <row r="6" spans="1:5" ht="16" thickBot="1" x14ac:dyDescent="0.25">
      <c r="A6" s="5" t="s">
        <v>2</v>
      </c>
      <c r="B6" s="5"/>
      <c r="C6" s="6"/>
      <c r="D6" s="7" t="s">
        <v>3</v>
      </c>
    </row>
    <row r="7" spans="1:5" ht="16" thickBot="1" x14ac:dyDescent="0.25">
      <c r="A7" s="5" t="s">
        <v>4</v>
      </c>
      <c r="B7" s="5"/>
      <c r="C7" s="8"/>
      <c r="D7" s="7" t="s">
        <v>5</v>
      </c>
    </row>
    <row r="8" spans="1:5" ht="16" thickBot="1" x14ac:dyDescent="0.25">
      <c r="A8" s="5" t="s">
        <v>6</v>
      </c>
      <c r="B8" s="5"/>
      <c r="C8" s="9"/>
      <c r="D8" t="s">
        <v>7</v>
      </c>
    </row>
    <row r="9" spans="1:5" x14ac:dyDescent="0.2">
      <c r="A9" s="7"/>
    </row>
    <row r="10" spans="1:5" x14ac:dyDescent="0.2">
      <c r="A10" s="7"/>
    </row>
    <row r="11" spans="1:5" x14ac:dyDescent="0.2">
      <c r="A11" s="7"/>
    </row>
    <row r="12" spans="1:5" ht="16" thickBot="1" x14ac:dyDescent="0.25"/>
    <row r="13" spans="1:5" ht="16" thickBot="1" x14ac:dyDescent="0.25">
      <c r="A13" s="4" t="s">
        <v>8</v>
      </c>
      <c r="B13" s="10" t="s">
        <v>9</v>
      </c>
      <c r="D13" s="4" t="s">
        <v>8</v>
      </c>
      <c r="E13" s="10" t="s">
        <v>10</v>
      </c>
    </row>
    <row r="14" spans="1:5" x14ac:dyDescent="0.2">
      <c r="A14" s="11" t="s">
        <v>11</v>
      </c>
      <c r="B14" s="12">
        <v>12</v>
      </c>
      <c r="D14" s="11" t="s">
        <v>12</v>
      </c>
      <c r="E14" s="12">
        <v>80</v>
      </c>
    </row>
    <row r="15" spans="1:5" x14ac:dyDescent="0.2">
      <c r="A15" s="13" t="s">
        <v>13</v>
      </c>
      <c r="B15" s="14">
        <v>480</v>
      </c>
      <c r="D15" s="13" t="s">
        <v>13</v>
      </c>
      <c r="E15" s="14">
        <v>48</v>
      </c>
    </row>
    <row r="16" spans="1:5" x14ac:dyDescent="0.2">
      <c r="A16" s="13" t="s">
        <v>14</v>
      </c>
      <c r="B16" s="15">
        <f>B15*B14*0.8*1.73</f>
        <v>7971.84</v>
      </c>
      <c r="D16" s="13" t="s">
        <v>14</v>
      </c>
      <c r="E16" s="15">
        <f>E14*E15</f>
        <v>3840</v>
      </c>
    </row>
    <row r="17" spans="1:5" x14ac:dyDescent="0.2">
      <c r="A17" s="13" t="s">
        <v>15</v>
      </c>
      <c r="B17" s="15">
        <f>460*34*0.8*1.73/10</f>
        <v>2164.576</v>
      </c>
      <c r="D17" s="13" t="s">
        <v>16</v>
      </c>
      <c r="E17" s="16">
        <v>0.89767759459999996</v>
      </c>
    </row>
    <row r="18" spans="1:5" x14ac:dyDescent="0.2">
      <c r="A18" s="13" t="s">
        <v>17</v>
      </c>
      <c r="B18" s="15">
        <f>460*3*0.8*1.73/5</f>
        <v>381.98400000000004</v>
      </c>
      <c r="D18" s="13" t="s">
        <v>18</v>
      </c>
      <c r="E18" s="16">
        <f>65/20*E17</f>
        <v>2.9174521824499999</v>
      </c>
    </row>
    <row r="19" spans="1:5" x14ac:dyDescent="0.2">
      <c r="A19" s="13" t="s">
        <v>19</v>
      </c>
      <c r="B19" s="15">
        <f>460*3*0.8*1.73/10</f>
        <v>190.99200000000002</v>
      </c>
      <c r="D19" s="13" t="s">
        <v>20</v>
      </c>
      <c r="E19" s="16">
        <v>460</v>
      </c>
    </row>
    <row r="20" spans="1:5" ht="16" thickBot="1" x14ac:dyDescent="0.25">
      <c r="A20" s="17" t="s">
        <v>21</v>
      </c>
      <c r="B20" s="18">
        <f>460*7.6*0.8*1.73/10</f>
        <v>483.84640000000002</v>
      </c>
      <c r="D20" s="13" t="s">
        <v>22</v>
      </c>
      <c r="E20" s="15">
        <f>E19*E18*0.8*1.73</f>
        <v>1857.3667574349679</v>
      </c>
    </row>
    <row r="21" spans="1:5" ht="16" thickBot="1" x14ac:dyDescent="0.25">
      <c r="B21" s="19"/>
      <c r="C21" s="20"/>
      <c r="D21" s="21" t="s">
        <v>19</v>
      </c>
      <c r="E21" s="22">
        <f>460*3*1.73/20</f>
        <v>119.37</v>
      </c>
    </row>
    <row r="22" spans="1:5" ht="16" thickBot="1" x14ac:dyDescent="0.25">
      <c r="B22" s="19"/>
      <c r="C22" s="20"/>
      <c r="D22" s="20"/>
      <c r="E22" s="19"/>
    </row>
    <row r="23" spans="1:5" ht="16" thickBot="1" x14ac:dyDescent="0.25">
      <c r="A23" s="23" t="s">
        <v>23</v>
      </c>
      <c r="B23" s="24">
        <f>SUM(B16:B20)</f>
        <v>11193.238400000002</v>
      </c>
      <c r="D23" s="23" t="s">
        <v>23</v>
      </c>
      <c r="E23" s="24">
        <f>E16+E20+E21</f>
        <v>5816.7367574349673</v>
      </c>
    </row>
    <row r="24" spans="1:5" ht="16" thickBot="1" x14ac:dyDescent="0.25">
      <c r="B24" s="25"/>
      <c r="C24" s="20"/>
      <c r="D24" s="20"/>
      <c r="E24" s="25"/>
    </row>
    <row r="25" spans="1:5" x14ac:dyDescent="0.2">
      <c r="A25" s="11" t="s">
        <v>24</v>
      </c>
      <c r="B25" s="26">
        <v>0.1053</v>
      </c>
      <c r="D25" s="11" t="s">
        <v>24</v>
      </c>
      <c r="E25" s="26">
        <f>+B25</f>
        <v>0.1053</v>
      </c>
    </row>
    <row r="26" spans="1:5" x14ac:dyDescent="0.2">
      <c r="A26" s="13" t="s">
        <v>25</v>
      </c>
      <c r="B26" s="27">
        <v>20</v>
      </c>
      <c r="D26" s="13" t="s">
        <v>25</v>
      </c>
      <c r="E26" s="27">
        <f>+B26</f>
        <v>20</v>
      </c>
    </row>
    <row r="27" spans="1:5" x14ac:dyDescent="0.2">
      <c r="A27" s="13" t="s">
        <v>26</v>
      </c>
      <c r="B27" s="28">
        <v>300</v>
      </c>
      <c r="D27" s="13" t="s">
        <v>26</v>
      </c>
      <c r="E27" s="28">
        <f>+B27</f>
        <v>300</v>
      </c>
    </row>
    <row r="28" spans="1:5" ht="16" thickBot="1" x14ac:dyDescent="0.25">
      <c r="A28" s="17" t="s">
        <v>27</v>
      </c>
      <c r="B28" s="29">
        <f>(B23/1000)*B26*B25</f>
        <v>23.572960070400004</v>
      </c>
      <c r="D28" s="17" t="s">
        <v>27</v>
      </c>
      <c r="E28" s="29">
        <f>(E23/1000)*E25*E26</f>
        <v>12.250047611158044</v>
      </c>
    </row>
    <row r="29" spans="1:5" ht="16" thickBot="1" x14ac:dyDescent="0.25">
      <c r="B29" s="30"/>
      <c r="E29" s="30"/>
    </row>
    <row r="30" spans="1:5" ht="16" thickBot="1" x14ac:dyDescent="0.25">
      <c r="A30" s="31" t="s">
        <v>28</v>
      </c>
      <c r="B30" s="32">
        <f>B28*B27</f>
        <v>7071.8880211200012</v>
      </c>
      <c r="D30" s="33" t="s">
        <v>29</v>
      </c>
      <c r="E30" s="34">
        <f>E28*E27</f>
        <v>3675.0142833474133</v>
      </c>
    </row>
    <row r="32" spans="1:5" ht="16" thickBot="1" x14ac:dyDescent="0.25"/>
    <row r="33" spans="1:6" ht="16" thickBot="1" x14ac:dyDescent="0.25">
      <c r="A33" s="35" t="s">
        <v>30</v>
      </c>
      <c r="B33" s="36"/>
    </row>
    <row r="34" spans="1:6" x14ac:dyDescent="0.2">
      <c r="A34" s="37" t="s">
        <v>31</v>
      </c>
      <c r="B34" s="38">
        <f>+B26</f>
        <v>20</v>
      </c>
      <c r="C34" s="39"/>
    </row>
    <row r="35" spans="1:6" x14ac:dyDescent="0.2">
      <c r="A35" s="40" t="s">
        <v>32</v>
      </c>
      <c r="B35" s="41">
        <f>+B27</f>
        <v>300</v>
      </c>
      <c r="C35" s="39"/>
    </row>
    <row r="36" spans="1:6" x14ac:dyDescent="0.2">
      <c r="A36" s="40" t="s">
        <v>33</v>
      </c>
      <c r="B36" s="41">
        <f>B35*B34</f>
        <v>6000</v>
      </c>
      <c r="C36" s="39"/>
    </row>
    <row r="37" spans="1:6" x14ac:dyDescent="0.2">
      <c r="A37" s="40" t="s">
        <v>34</v>
      </c>
      <c r="B37" s="42">
        <f>390/0.85</f>
        <v>458.8235294117647</v>
      </c>
      <c r="C37" s="39"/>
    </row>
    <row r="38" spans="1:6" x14ac:dyDescent="0.2">
      <c r="A38" s="40" t="s">
        <v>35</v>
      </c>
      <c r="B38" s="42">
        <f>250/0.85</f>
        <v>294.11764705882354</v>
      </c>
      <c r="C38" s="39"/>
      <c r="D38" s="39"/>
      <c r="E38" s="39"/>
      <c r="F38" s="39"/>
    </row>
    <row r="39" spans="1:6" x14ac:dyDescent="0.2">
      <c r="A39" s="40" t="s">
        <v>36</v>
      </c>
      <c r="B39" s="41">
        <v>1</v>
      </c>
      <c r="C39" s="39"/>
      <c r="D39" s="39"/>
      <c r="E39" s="39"/>
      <c r="F39" s="39"/>
    </row>
    <row r="40" spans="1:6" x14ac:dyDescent="0.2">
      <c r="A40" s="40" t="s">
        <v>37</v>
      </c>
      <c r="B40" s="42">
        <v>65</v>
      </c>
      <c r="C40" s="39"/>
      <c r="D40" s="39"/>
      <c r="E40" s="39"/>
      <c r="F40" s="39"/>
    </row>
    <row r="41" spans="1:6" x14ac:dyDescent="0.2">
      <c r="A41" s="40"/>
      <c r="B41" s="41"/>
      <c r="C41" s="39"/>
      <c r="D41" s="39"/>
      <c r="E41" s="39"/>
      <c r="F41" s="39"/>
    </row>
    <row r="42" spans="1:6" ht="32" x14ac:dyDescent="0.2">
      <c r="A42" s="43" t="s">
        <v>38</v>
      </c>
      <c r="B42" s="42">
        <f>B37/C61+B38/C62+B39*B40/C61+B39+B40/C62</f>
        <v>528.53676470588243</v>
      </c>
      <c r="C42" s="39"/>
      <c r="D42" s="39"/>
      <c r="E42" s="39"/>
      <c r="F42" s="39"/>
    </row>
    <row r="43" spans="1:6" ht="16" thickBot="1" x14ac:dyDescent="0.25">
      <c r="A43" s="62" t="s">
        <v>39</v>
      </c>
      <c r="B43" s="63">
        <f>+B30</f>
        <v>7071.8880211200012</v>
      </c>
      <c r="C43" s="39"/>
      <c r="D43" s="39"/>
      <c r="E43" s="39"/>
      <c r="F43" s="39"/>
    </row>
    <row r="44" spans="1:6" ht="16" thickBot="1" x14ac:dyDescent="0.25"/>
    <row r="45" spans="1:6" ht="16" thickBot="1" x14ac:dyDescent="0.25">
      <c r="A45" s="44" t="s">
        <v>40</v>
      </c>
      <c r="B45" s="45">
        <f>SUM(B42:B43)</f>
        <v>7600.4247858258841</v>
      </c>
      <c r="C45" s="39"/>
      <c r="D45" s="46" t="s">
        <v>41</v>
      </c>
      <c r="E45" s="47">
        <f>+E30</f>
        <v>3675.0142833474133</v>
      </c>
      <c r="F45" s="39"/>
    </row>
    <row r="46" spans="1:6" x14ac:dyDescent="0.2">
      <c r="C46" s="39"/>
      <c r="D46" s="39"/>
      <c r="E46" s="39"/>
      <c r="F46" s="39"/>
    </row>
    <row r="47" spans="1:6" ht="16" thickBot="1" x14ac:dyDescent="0.25">
      <c r="A47" s="39"/>
      <c r="B47" s="48"/>
      <c r="C47" s="39"/>
      <c r="D47" s="39"/>
      <c r="E47" s="39"/>
      <c r="F47" s="39"/>
    </row>
    <row r="48" spans="1:6" x14ac:dyDescent="0.2">
      <c r="A48" s="64" t="s">
        <v>42</v>
      </c>
      <c r="B48" s="65">
        <f>B45-E45</f>
        <v>3925.4105024784708</v>
      </c>
      <c r="C48" s="39"/>
      <c r="D48" s="39"/>
      <c r="E48" s="39"/>
      <c r="F48" s="39"/>
    </row>
    <row r="49" spans="1:6" ht="17" thickBot="1" x14ac:dyDescent="0.25">
      <c r="A49" s="66" t="s">
        <v>43</v>
      </c>
      <c r="B49" s="67">
        <f>E45/B45</f>
        <v>0.48352748522700834</v>
      </c>
      <c r="C49" s="39"/>
      <c r="D49" s="39"/>
      <c r="E49" s="39"/>
      <c r="F49" s="39"/>
    </row>
    <row r="51" spans="1:6" ht="16" thickBot="1" x14ac:dyDescent="0.25"/>
    <row r="52" spans="1:6" x14ac:dyDescent="0.2">
      <c r="A52" s="11" t="s">
        <v>44</v>
      </c>
      <c r="B52" s="50">
        <f>8*B48</f>
        <v>31403.284019827766</v>
      </c>
    </row>
    <row r="53" spans="1:6" x14ac:dyDescent="0.2">
      <c r="A53" s="13" t="s">
        <v>45</v>
      </c>
      <c r="B53" s="51">
        <f>12*B48</f>
        <v>47104.926029741648</v>
      </c>
    </row>
    <row r="54" spans="1:6" x14ac:dyDescent="0.2">
      <c r="A54" s="13" t="s">
        <v>46</v>
      </c>
      <c r="B54" s="51">
        <f>16*B48</f>
        <v>62806.568039655533</v>
      </c>
    </row>
    <row r="55" spans="1:6" ht="16" thickBot="1" x14ac:dyDescent="0.25">
      <c r="A55" s="17" t="s">
        <v>47</v>
      </c>
      <c r="B55" s="52">
        <f>20*B48</f>
        <v>78508.210049569418</v>
      </c>
    </row>
    <row r="57" spans="1:6" ht="16" thickBot="1" x14ac:dyDescent="0.25"/>
    <row r="58" spans="1:6" ht="16" thickBot="1" x14ac:dyDescent="0.25">
      <c r="A58" s="68" t="s">
        <v>48</v>
      </c>
      <c r="B58" s="69"/>
      <c r="C58" s="70"/>
    </row>
    <row r="59" spans="1:6" x14ac:dyDescent="0.2">
      <c r="A59" s="53"/>
      <c r="B59" s="54" t="s">
        <v>49</v>
      </c>
      <c r="C59" s="55" t="s">
        <v>50</v>
      </c>
    </row>
    <row r="60" spans="1:6" x14ac:dyDescent="0.2">
      <c r="A60" s="56" t="s">
        <v>51</v>
      </c>
      <c r="B60" s="57">
        <v>40000</v>
      </c>
      <c r="C60" s="58">
        <f>B60/B36</f>
        <v>6.666666666666667</v>
      </c>
    </row>
    <row r="61" spans="1:6" x14ac:dyDescent="0.2">
      <c r="A61" s="56" t="s">
        <v>52</v>
      </c>
      <c r="B61" s="57">
        <v>8000</v>
      </c>
      <c r="C61" s="58">
        <f>B61/B36</f>
        <v>1.3333333333333333</v>
      </c>
    </row>
    <row r="62" spans="1:6" ht="16" thickBot="1" x14ac:dyDescent="0.25">
      <c r="A62" s="59" t="s">
        <v>53</v>
      </c>
      <c r="B62" s="60">
        <v>16000</v>
      </c>
      <c r="C62" s="61">
        <f>B62/B36</f>
        <v>2.6666666666666665</v>
      </c>
    </row>
    <row r="66" customFormat="1" x14ac:dyDescent="0.2"/>
  </sheetData>
  <mergeCells count="6">
    <mergeCell ref="A58:C58"/>
    <mergeCell ref="A2:E2"/>
    <mergeCell ref="A6:B6"/>
    <mergeCell ref="A7:B7"/>
    <mergeCell ref="A8:B8"/>
    <mergeCell ref="A33:B3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 Microwave and LED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K.</dc:creator>
  <cp:lastModifiedBy>Alex K.</cp:lastModifiedBy>
  <dcterms:created xsi:type="dcterms:W3CDTF">2023-12-11T14:53:14Z</dcterms:created>
  <dcterms:modified xsi:type="dcterms:W3CDTF">2023-12-11T14:56:33Z</dcterms:modified>
</cp:coreProperties>
</file>